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rmula" sheetId="1" r:id="rId1"/>
    <sheet name="Chart D vs Conc" sheetId="2" r:id="rId2"/>
    <sheet name="Chart D vs T" sheetId="3" r:id="rId3"/>
    <sheet name="Table" sheetId="4" r:id="rId4"/>
  </sheets>
  <definedNames>
    <definedName name="A" localSheetId="3">'Table'!$F$3</definedName>
    <definedName name="A">'Formula'!$D$15</definedName>
    <definedName name="B" localSheetId="3">'Table'!$G$3</definedName>
    <definedName name="B">'Formula'!$D$16</definedName>
    <definedName name="Rho" localSheetId="3">'Table'!$D$3</definedName>
    <definedName name="Rho">'Formula'!$D$9</definedName>
    <definedName name="Rhos" localSheetId="3">'Table'!$C$3</definedName>
    <definedName name="Rhos">'Formula'!$D$14</definedName>
    <definedName name="S" localSheetId="3">'Table'!$E$3</definedName>
    <definedName name="S">'Formula'!$D$13</definedName>
    <definedName name="T" localSheetId="3">'Table'!$A$3</definedName>
    <definedName name="T">'Formula'!$D$8</definedName>
  </definedNames>
  <calcPr fullCalcOnLoad="1"/>
</workbook>
</file>

<file path=xl/sharedStrings.xml><?xml version="1.0" encoding="utf-8"?>
<sst xmlns="http://schemas.openxmlformats.org/spreadsheetml/2006/main" count="39" uniqueCount="29">
  <si>
    <t xml:space="preserve">McCutcheon, S.C., Martin, J.L, Barnwell, T.O. Jr. 1993. Water </t>
  </si>
  <si>
    <t xml:space="preserve">Quality in Maidment, D.R. (Editor). Handbood of Hydrology, </t>
  </si>
  <si>
    <t>rho = density in kg/m^3 as a function of temperature</t>
  </si>
  <si>
    <t>T = temperature in C</t>
  </si>
  <si>
    <t>Water density as a function of temperature and salinity</t>
  </si>
  <si>
    <t>rhos = density in kg/m^3 as a function of temperature and salinity</t>
  </si>
  <si>
    <t>S = salinity in g/kg</t>
  </si>
  <si>
    <t>rhos = rho + AS + BS^(3/2) + CS^2</t>
  </si>
  <si>
    <t>B = -5.724E-3 + 1.0227E-4*T - 1.6546E-6*T^2</t>
  </si>
  <si>
    <t>C = 4.8314E-4</t>
  </si>
  <si>
    <t>Rho</t>
  </si>
  <si>
    <t>T</t>
  </si>
  <si>
    <t>(kg/m^3)</t>
  </si>
  <si>
    <t>(Deg. C)</t>
  </si>
  <si>
    <t>(gm/kg)</t>
  </si>
  <si>
    <t>S</t>
  </si>
  <si>
    <t>A</t>
  </si>
  <si>
    <t>Rhos</t>
  </si>
  <si>
    <t>B</t>
  </si>
  <si>
    <t>rho = 1000(1 - (T+288.9414)/(508929.2*(T+68.12963))*(T-3.9863)^2)</t>
  </si>
  <si>
    <t>A = 8.24493E-1 - 4.0899E-3*T + 7.6438E-5*T^2 -8.2467E-7*T^3 + 5.3675E-9*T^4</t>
  </si>
  <si>
    <t>Rho(T)</t>
  </si>
  <si>
    <t>Rhos(T,S)</t>
  </si>
  <si>
    <t>(mg/kg)</t>
  </si>
  <si>
    <t>McGraw-Hill, New York, NY (p. 11.3 )</t>
  </si>
  <si>
    <t>Water density as function of temperature and concentration</t>
  </si>
  <si>
    <t>Water density as a function of temperature only</t>
  </si>
  <si>
    <t>Enter temperature (T) and concentration (Rho)</t>
  </si>
  <si>
    <t>Labels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</si>
</sst>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00"/>
    <numFmt numFmtId="167" formatCode="#,##0.000"/>
  </numFmts>
  <fonts count="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6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Density versus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2875"/>
          <c:h val="0.8385"/>
        </c:manualLayout>
      </c:layout>
      <c:scatterChart>
        <c:scatterStyle val="lineMarker"/>
        <c:varyColors val="0"/>
        <c:ser>
          <c:idx val="4"/>
          <c:order val="0"/>
          <c:tx>
            <c:strRef>
              <c:f>Table!$H$29</c:f>
              <c:strCache>
                <c:ptCount val="1"/>
                <c:pt idx="0">
                  <c:v>Temp = 10 Deg.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Table!$B$29:$B$33</c:f>
              <c:numCache>
                <c:ptCount val="5"/>
                <c:pt idx="0">
                  <c:v>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</c:numCache>
            </c:numRef>
          </c:xVal>
          <c:yVal>
            <c:numRef>
              <c:f>Table!$C$29:$C$33</c:f>
              <c:numCache>
                <c:ptCount val="5"/>
                <c:pt idx="0">
                  <c:v>999.7281079900911</c:v>
                </c:pt>
                <c:pt idx="1">
                  <c:v>999.8070056015268</c:v>
                </c:pt>
                <c:pt idx="2">
                  <c:v>1000.5141911750911</c:v>
                </c:pt>
                <c:pt idx="3">
                  <c:v>1007.5271895758372</c:v>
                </c:pt>
                <c:pt idx="4">
                  <c:v>1078.739428490091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Table!$H$34</c:f>
              <c:strCache>
                <c:ptCount val="1"/>
                <c:pt idx="0">
                  <c:v>Temp = 20 Deg.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Table!$B$34:$B$38</c:f>
              <c:numCache>
                <c:ptCount val="5"/>
                <c:pt idx="0">
                  <c:v>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</c:numCache>
            </c:numRef>
          </c:xVal>
          <c:yVal>
            <c:numRef>
              <c:f>Table!$C$34:$C$38</c:f>
              <c:numCache>
                <c:ptCount val="5"/>
                <c:pt idx="0">
                  <c:v>998.2336361398824</c:v>
                </c:pt>
                <c:pt idx="1">
                  <c:v>998.310256878518</c:v>
                </c:pt>
                <c:pt idx="2">
                  <c:v>998.9973104798825</c:v>
                </c:pt>
                <c:pt idx="3">
                  <c:v>1005.8200097754094</c:v>
                </c:pt>
                <c:pt idx="4">
                  <c:v>1075.4777601398825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Table!$H$39</c:f>
              <c:strCache>
                <c:ptCount val="1"/>
                <c:pt idx="0">
                  <c:v>Temp = 30 Deg.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Table!$B$39:$B$43</c:f>
              <c:numCache>
                <c:ptCount val="5"/>
                <c:pt idx="0">
                  <c:v>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</c:numCache>
            </c:numRef>
          </c:xVal>
          <c:yVal>
            <c:numRef>
              <c:f>Table!$C$39:$C$43</c:f>
              <c:numCache>
                <c:ptCount val="5"/>
                <c:pt idx="0">
                  <c:v>995.6782701031576</c:v>
                </c:pt>
                <c:pt idx="1">
                  <c:v>995.7534110353837</c:v>
                </c:pt>
                <c:pt idx="2">
                  <c:v>996.4272799881576</c:v>
                </c:pt>
                <c:pt idx="3">
                  <c:v>1003.1222242792326</c:v>
                </c:pt>
                <c:pt idx="4">
                  <c:v>1071.6318086031577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Table!$H$44</c:f>
              <c:strCache>
                <c:ptCount val="1"/>
                <c:pt idx="0">
                  <c:v>Temp = 40 Deg.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Table!$B$44:$B$48</c:f>
              <c:numCache>
                <c:ptCount val="5"/>
                <c:pt idx="0">
                  <c:v>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</c:numCache>
            </c:numRef>
          </c:xVal>
          <c:yVal>
            <c:numRef>
              <c:f>Table!$C$44:$C$48</c:f>
              <c:numCache>
                <c:ptCount val="5"/>
                <c:pt idx="0">
                  <c:v>992.2473186289827</c:v>
                </c:pt>
                <c:pt idx="1">
                  <c:v>992.3216040691901</c:v>
                </c:pt>
                <c:pt idx="2">
                  <c:v>992.9876809289827</c:v>
                </c:pt>
                <c:pt idx="3">
                  <c:v>999.6018666363726</c:v>
                </c:pt>
                <c:pt idx="4">
                  <c:v>1067.214130628983</c:v>
                </c:pt>
              </c:numCache>
            </c:numRef>
          </c:yVal>
          <c:smooth val="0"/>
        </c:ser>
        <c:axId val="61475871"/>
        <c:axId val="16411928"/>
      </c:scatterChart>
      <c:valAx>
        <c:axId val="61475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 (mg/kg)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11928"/>
        <c:crosses val="autoZero"/>
        <c:crossBetween val="midCat"/>
        <c:dispUnits/>
      </c:valAx>
      <c:valAx>
        <c:axId val="16411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(kg/m^3)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1475871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17"/>
          <c:w val="0.172"/>
          <c:h val="0.1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Density versus 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2875"/>
          <c:h val="0.8385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Table!$H$8</c:f>
              <c:strCache>
                <c:ptCount val="1"/>
                <c:pt idx="0">
                  <c:v>Conc = 100 mg/kg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Table!$A$8:$A$12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Table!$C$8:$C$12</c:f>
              <c:numCache>
                <c:ptCount val="5"/>
                <c:pt idx="0">
                  <c:v>999.8070056015268</c:v>
                </c:pt>
                <c:pt idx="1">
                  <c:v>998.310256878518</c:v>
                </c:pt>
                <c:pt idx="2">
                  <c:v>995.7534110353837</c:v>
                </c:pt>
                <c:pt idx="3">
                  <c:v>992.3216040691901</c:v>
                </c:pt>
                <c:pt idx="4">
                  <c:v>988.13735320385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Table!$H$3</c:f>
              <c:strCache>
                <c:ptCount val="1"/>
                <c:pt idx="0">
                  <c:v>Conc = 0 mg/kg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Table!$A$3:$A$7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Table!$C$3:$C$7</c:f>
              <c:numCache>
                <c:ptCount val="5"/>
                <c:pt idx="0">
                  <c:v>999.7281079900911</c:v>
                </c:pt>
                <c:pt idx="1">
                  <c:v>998.2336361398824</c:v>
                </c:pt>
                <c:pt idx="2">
                  <c:v>995.6782701031576</c:v>
                </c:pt>
                <c:pt idx="3">
                  <c:v>992.2473186289827</c:v>
                </c:pt>
                <c:pt idx="4">
                  <c:v>988.0633428732705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Table!$H$13</c:f>
              <c:strCache>
                <c:ptCount val="1"/>
                <c:pt idx="0">
                  <c:v>Conc = 1000 mg/kg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Table!$A$13:$A$17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Table!$C$13:$C$17</c:f>
              <c:numCache>
                <c:ptCount val="5"/>
                <c:pt idx="0">
                  <c:v>1000.5141911750911</c:v>
                </c:pt>
                <c:pt idx="1">
                  <c:v>998.9973104798825</c:v>
                </c:pt>
                <c:pt idx="2">
                  <c:v>996.4272799881576</c:v>
                </c:pt>
                <c:pt idx="3">
                  <c:v>992.9876809289827</c:v>
                </c:pt>
                <c:pt idx="4">
                  <c:v>988.8006351382705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Table!$H$18</c:f>
              <c:strCache>
                <c:ptCount val="1"/>
                <c:pt idx="0">
                  <c:v>Conc = 10000 mg/kg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Table!$A$18:$A$22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Table!$C$18:$C$22</c:f>
              <c:numCache>
                <c:ptCount val="5"/>
                <c:pt idx="0">
                  <c:v>1007.5271895758372</c:v>
                </c:pt>
                <c:pt idx="1">
                  <c:v>1005.8200097754094</c:v>
                </c:pt>
                <c:pt idx="2">
                  <c:v>1003.1222242792326</c:v>
                </c:pt>
                <c:pt idx="3">
                  <c:v>999.6018666363726</c:v>
                </c:pt>
                <c:pt idx="4">
                  <c:v>995.3771048027422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Table!$H$23</c:f>
              <c:strCache>
                <c:ptCount val="1"/>
                <c:pt idx="0">
                  <c:v>Conc = 100000 mg/kg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Table!$A$23:$A$27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Table!$C$23:$C$27</c:f>
              <c:numCache>
                <c:ptCount val="5"/>
                <c:pt idx="0">
                  <c:v>1078.739428490091</c:v>
                </c:pt>
                <c:pt idx="1">
                  <c:v>1075.4777601398825</c:v>
                </c:pt>
                <c:pt idx="2">
                  <c:v>1071.6318086031577</c:v>
                </c:pt>
                <c:pt idx="3">
                  <c:v>1067.214130628983</c:v>
                </c:pt>
                <c:pt idx="4">
                  <c:v>1062.3033553732705</c:v>
                </c:pt>
              </c:numCache>
            </c:numRef>
          </c:yVal>
          <c:smooth val="0"/>
        </c:ser>
        <c:axId val="13489625"/>
        <c:axId val="54297762"/>
      </c:scatterChart>
      <c:valAx>
        <c:axId val="13489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(Deg.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97762"/>
        <c:crosses val="autoZero"/>
        <c:crossBetween val="midCat"/>
        <c:dispUnits/>
      </c:valAx>
      <c:valAx>
        <c:axId val="5429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(kg/m^3)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3489625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3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7.421875" style="0" customWidth="1"/>
    <col min="2" max="2" width="3.421875" style="0" customWidth="1"/>
    <col min="3" max="3" width="8.00390625" style="0" customWidth="1"/>
    <col min="4" max="4" width="10.140625" style="0" bestFit="1" customWidth="1"/>
  </cols>
  <sheetData>
    <row r="1" spans="1:2" ht="15.75">
      <c r="A1" s="4" t="s">
        <v>25</v>
      </c>
      <c r="B1" s="4"/>
    </row>
    <row r="2" ht="12.75">
      <c r="A2" t="s">
        <v>0</v>
      </c>
    </row>
    <row r="3" ht="12.75">
      <c r="A3" t="s">
        <v>1</v>
      </c>
    </row>
    <row r="4" ht="12.75">
      <c r="A4" t="s">
        <v>24</v>
      </c>
    </row>
    <row r="5" ht="13.5" thickBot="1"/>
    <row r="6" spans="1:5" ht="27.75" customHeight="1">
      <c r="A6" s="5" t="s">
        <v>26</v>
      </c>
      <c r="C6" s="6" t="s">
        <v>27</v>
      </c>
      <c r="D6" s="7"/>
      <c r="E6" s="8"/>
    </row>
    <row r="7" spans="1:5" ht="13.5" thickBot="1">
      <c r="A7" t="s">
        <v>2</v>
      </c>
      <c r="C7" s="9"/>
      <c r="D7" s="10"/>
      <c r="E7" s="11"/>
    </row>
    <row r="8" spans="1:5" ht="12.75">
      <c r="A8" t="s">
        <v>3</v>
      </c>
      <c r="C8" s="13" t="s">
        <v>11</v>
      </c>
      <c r="D8" s="14">
        <v>20</v>
      </c>
      <c r="E8" s="15" t="s">
        <v>13</v>
      </c>
    </row>
    <row r="9" spans="1:5" ht="13.5" thickBot="1">
      <c r="A9" t="s">
        <v>19</v>
      </c>
      <c r="C9" s="16" t="s">
        <v>10</v>
      </c>
      <c r="D9" s="17">
        <f>1000*(1-(T+288.9414)/(508929.2*(T+68.12963))*(T-3.9863)^2)</f>
        <v>998.2336361398824</v>
      </c>
      <c r="E9" s="18" t="s">
        <v>12</v>
      </c>
    </row>
    <row r="10" spans="3:5" ht="12.75">
      <c r="C10" s="12"/>
      <c r="D10" s="10"/>
      <c r="E10" s="11"/>
    </row>
    <row r="11" spans="1:5" ht="12.75">
      <c r="A11" s="5" t="s">
        <v>4</v>
      </c>
      <c r="C11" s="12"/>
      <c r="D11" s="10"/>
      <c r="E11" s="11"/>
    </row>
    <row r="12" spans="1:5" ht="13.5" thickBot="1">
      <c r="A12" t="s">
        <v>5</v>
      </c>
      <c r="C12" s="12"/>
      <c r="D12" s="10"/>
      <c r="E12" s="11"/>
    </row>
    <row r="13" spans="1:5" ht="12.75">
      <c r="A13" t="s">
        <v>6</v>
      </c>
      <c r="C13" s="13" t="s">
        <v>15</v>
      </c>
      <c r="D13" s="14">
        <v>100</v>
      </c>
      <c r="E13" s="15" t="s">
        <v>14</v>
      </c>
    </row>
    <row r="14" spans="1:5" ht="13.5" thickBot="1">
      <c r="A14" t="s">
        <v>7</v>
      </c>
      <c r="C14" s="16" t="s">
        <v>17</v>
      </c>
      <c r="D14" s="17">
        <f>Rho+A*S+B*S^(3/2)+0.00048314*S^2</f>
        <v>1075.4777601398825</v>
      </c>
      <c r="E14" s="18" t="s">
        <v>12</v>
      </c>
    </row>
    <row r="15" spans="1:4" ht="12.75">
      <c r="A15" t="s">
        <v>20</v>
      </c>
      <c r="C15" t="s">
        <v>16</v>
      </c>
      <c r="D15">
        <f>0.824493-0.0040899*T+0.000076438*T^2-0.00000082467*T^3+0.0000000053675*T^4</f>
        <v>0.7675316400000001</v>
      </c>
    </row>
    <row r="16" spans="1:4" ht="12.75">
      <c r="A16" t="s">
        <v>8</v>
      </c>
      <c r="C16" t="s">
        <v>18</v>
      </c>
      <c r="D16">
        <f>-0.005724+0.00010227*T-0.0000016546*T^2</f>
        <v>-0.00434044</v>
      </c>
    </row>
    <row r="17" ht="12.75">
      <c r="A17" t="s">
        <v>9</v>
      </c>
    </row>
  </sheetData>
  <mergeCells count="1">
    <mergeCell ref="C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3" customWidth="1"/>
    <col min="3" max="4" width="9.140625" style="2" customWidth="1"/>
    <col min="5" max="7" width="9.140625" style="1" customWidth="1"/>
    <col min="8" max="8" width="22.00390625" style="1" customWidth="1"/>
    <col min="9" max="16384" width="9.140625" style="1" customWidth="1"/>
  </cols>
  <sheetData>
    <row r="1" spans="1:8" ht="12.75">
      <c r="A1" s="1" t="s">
        <v>11</v>
      </c>
      <c r="B1" s="3" t="s">
        <v>15</v>
      </c>
      <c r="C1" s="2" t="s">
        <v>22</v>
      </c>
      <c r="D1" s="2" t="s">
        <v>21</v>
      </c>
      <c r="E1" s="1" t="s">
        <v>15</v>
      </c>
      <c r="F1" s="1" t="s">
        <v>16</v>
      </c>
      <c r="G1" s="1" t="s">
        <v>18</v>
      </c>
      <c r="H1" s="1" t="s">
        <v>28</v>
      </c>
    </row>
    <row r="2" spans="1:5" ht="12.75">
      <c r="A2" s="1" t="s">
        <v>13</v>
      </c>
      <c r="B2" s="3" t="s">
        <v>23</v>
      </c>
      <c r="C2" s="2" t="s">
        <v>12</v>
      </c>
      <c r="D2" s="2" t="s">
        <v>12</v>
      </c>
      <c r="E2" s="1" t="s">
        <v>14</v>
      </c>
    </row>
    <row r="3" spans="1:8" ht="12.75">
      <c r="A3" s="1">
        <v>10</v>
      </c>
      <c r="B3" s="3">
        <f aca="true" t="shared" si="0" ref="B3:B27">E3*1000</f>
        <v>0</v>
      </c>
      <c r="C3" s="2">
        <f aca="true" t="shared" si="1" ref="C3:C27">D3+F3*E3+G3*E3^(3/2)+0.00048314*E3^2</f>
        <v>999.7281079900911</v>
      </c>
      <c r="D3" s="2">
        <f>1000*(1-(A3+288.9414)/(508929.2*(A3+68.12963))*(A3-3.9863)^2)</f>
        <v>999.7281079900911</v>
      </c>
      <c r="E3" s="1">
        <v>0</v>
      </c>
      <c r="F3" s="1">
        <f aca="true" t="shared" si="2" ref="F3:F27">0.824493-0.0040899*A3+0.000076438*A3^2-0.00000082467*A3^3+0.0000000053675*A3^4</f>
        <v>0.790466805</v>
      </c>
      <c r="G3" s="1">
        <f aca="true" t="shared" si="3" ref="G3:G27">-0.005724+0.00010227*A3-0.0000016546*A3^2</f>
        <v>-0.00486676</v>
      </c>
      <c r="H3" s="1" t="str">
        <f>CONCATENATE("Conc = ",TEXT(B3,"0")," mg/kg")</f>
        <v>Conc = 0 mg/kg</v>
      </c>
    </row>
    <row r="4" spans="1:8" ht="12.75">
      <c r="A4" s="1">
        <v>20</v>
      </c>
      <c r="B4" s="3">
        <f t="shared" si="0"/>
        <v>0</v>
      </c>
      <c r="C4" s="2">
        <f t="shared" si="1"/>
        <v>998.2336361398824</v>
      </c>
      <c r="D4" s="2">
        <f aca="true" t="shared" si="4" ref="D4:D27">1000*(1-(A4+288.9414)/(508929.2*(A4+68.12963))*(A4-3.9863)^2)</f>
        <v>998.2336361398824</v>
      </c>
      <c r="E4" s="1">
        <v>0</v>
      </c>
      <c r="F4" s="1">
        <f t="shared" si="2"/>
        <v>0.7675316400000001</v>
      </c>
      <c r="G4" s="1">
        <f t="shared" si="3"/>
        <v>-0.00434044</v>
      </c>
      <c r="H4" s="1" t="str">
        <f aca="true" t="shared" si="5" ref="H4:H27">CONCATENATE("Conc = ",TEXT(B4,"0")," mg/kg")</f>
        <v>Conc = 0 mg/kg</v>
      </c>
    </row>
    <row r="5" spans="1:8" ht="12.75">
      <c r="A5" s="1">
        <v>30</v>
      </c>
      <c r="B5" s="3">
        <f t="shared" si="0"/>
        <v>0</v>
      </c>
      <c r="C5" s="2">
        <f t="shared" si="1"/>
        <v>995.6782701031576</v>
      </c>
      <c r="D5" s="2">
        <f t="shared" si="4"/>
        <v>995.6782701031576</v>
      </c>
      <c r="E5" s="1">
        <v>0</v>
      </c>
      <c r="F5" s="1">
        <f t="shared" si="2"/>
        <v>0.7526717850000001</v>
      </c>
      <c r="G5" s="1">
        <f t="shared" si="3"/>
        <v>-0.00414504</v>
      </c>
      <c r="H5" s="1" t="str">
        <f t="shared" si="5"/>
        <v>Conc = 0 mg/kg</v>
      </c>
    </row>
    <row r="6" spans="1:8" ht="12.75">
      <c r="A6" s="1">
        <v>40</v>
      </c>
      <c r="B6" s="3">
        <f t="shared" si="0"/>
        <v>0</v>
      </c>
      <c r="C6" s="2">
        <f t="shared" si="1"/>
        <v>992.2473186289827</v>
      </c>
      <c r="D6" s="2">
        <f t="shared" si="4"/>
        <v>992.2473186289827</v>
      </c>
      <c r="E6" s="1">
        <v>0</v>
      </c>
      <c r="F6" s="1">
        <f t="shared" si="2"/>
        <v>0.7441597200000001</v>
      </c>
      <c r="G6" s="1">
        <f t="shared" si="3"/>
        <v>-0.004280560000000001</v>
      </c>
      <c r="H6" s="1" t="str">
        <f t="shared" si="5"/>
        <v>Conc = 0 mg/kg</v>
      </c>
    </row>
    <row r="7" spans="1:8" ht="12.75">
      <c r="A7" s="1">
        <v>50</v>
      </c>
      <c r="B7" s="3">
        <f t="shared" si="0"/>
        <v>0</v>
      </c>
      <c r="C7" s="2">
        <f t="shared" si="1"/>
        <v>988.0633428732705</v>
      </c>
      <c r="D7" s="2">
        <f t="shared" si="4"/>
        <v>988.0633428732705</v>
      </c>
      <c r="E7" s="1">
        <v>0</v>
      </c>
      <c r="F7" s="1">
        <f t="shared" si="2"/>
        <v>0.741556125</v>
      </c>
      <c r="G7" s="1">
        <f t="shared" si="3"/>
        <v>-0.004747</v>
      </c>
      <c r="H7" s="1" t="str">
        <f t="shared" si="5"/>
        <v>Conc = 0 mg/kg</v>
      </c>
    </row>
    <row r="8" spans="1:8" ht="12.75">
      <c r="A8" s="1">
        <v>10</v>
      </c>
      <c r="B8" s="3">
        <f t="shared" si="0"/>
        <v>100</v>
      </c>
      <c r="C8" s="2">
        <f t="shared" si="1"/>
        <v>999.8070056015268</v>
      </c>
      <c r="D8" s="2">
        <f t="shared" si="4"/>
        <v>999.7281079900911</v>
      </c>
      <c r="E8" s="1">
        <v>0.1</v>
      </c>
      <c r="F8" s="1">
        <f t="shared" si="2"/>
        <v>0.790466805</v>
      </c>
      <c r="G8" s="1">
        <f t="shared" si="3"/>
        <v>-0.00486676</v>
      </c>
      <c r="H8" s="1" t="str">
        <f t="shared" si="5"/>
        <v>Conc = 100 mg/kg</v>
      </c>
    </row>
    <row r="9" spans="1:8" ht="12.75">
      <c r="A9" s="1">
        <v>20</v>
      </c>
      <c r="B9" s="3">
        <f t="shared" si="0"/>
        <v>100</v>
      </c>
      <c r="C9" s="2">
        <f t="shared" si="1"/>
        <v>998.310256878518</v>
      </c>
      <c r="D9" s="2">
        <f t="shared" si="4"/>
        <v>998.2336361398824</v>
      </c>
      <c r="E9" s="1">
        <v>0.1</v>
      </c>
      <c r="F9" s="1">
        <f t="shared" si="2"/>
        <v>0.7675316400000001</v>
      </c>
      <c r="G9" s="1">
        <f t="shared" si="3"/>
        <v>-0.00434044</v>
      </c>
      <c r="H9" s="1" t="str">
        <f t="shared" si="5"/>
        <v>Conc = 100 mg/kg</v>
      </c>
    </row>
    <row r="10" spans="1:8" ht="12.75">
      <c r="A10" s="1">
        <v>30</v>
      </c>
      <c r="B10" s="3">
        <f t="shared" si="0"/>
        <v>100</v>
      </c>
      <c r="C10" s="2">
        <f t="shared" si="1"/>
        <v>995.7534110353837</v>
      </c>
      <c r="D10" s="2">
        <f t="shared" si="4"/>
        <v>995.6782701031576</v>
      </c>
      <c r="E10" s="1">
        <v>0.1</v>
      </c>
      <c r="F10" s="1">
        <f t="shared" si="2"/>
        <v>0.7526717850000001</v>
      </c>
      <c r="G10" s="1">
        <f t="shared" si="3"/>
        <v>-0.00414504</v>
      </c>
      <c r="H10" s="1" t="str">
        <f t="shared" si="5"/>
        <v>Conc = 100 mg/kg</v>
      </c>
    </row>
    <row r="11" spans="1:8" ht="12.75">
      <c r="A11" s="1">
        <v>40</v>
      </c>
      <c r="B11" s="3">
        <f t="shared" si="0"/>
        <v>100</v>
      </c>
      <c r="C11" s="2">
        <f t="shared" si="1"/>
        <v>992.3216040691901</v>
      </c>
      <c r="D11" s="2">
        <f t="shared" si="4"/>
        <v>992.2473186289827</v>
      </c>
      <c r="E11" s="1">
        <v>0.1</v>
      </c>
      <c r="F11" s="1">
        <f t="shared" si="2"/>
        <v>0.7441597200000001</v>
      </c>
      <c r="G11" s="1">
        <f t="shared" si="3"/>
        <v>-0.004280560000000001</v>
      </c>
      <c r="H11" s="1" t="str">
        <f t="shared" si="5"/>
        <v>Conc = 100 mg/kg</v>
      </c>
    </row>
    <row r="12" spans="1:8" ht="12.75">
      <c r="A12" s="1">
        <v>50</v>
      </c>
      <c r="B12" s="3">
        <f t="shared" si="0"/>
        <v>100</v>
      </c>
      <c r="C12" s="2">
        <f t="shared" si="1"/>
        <v>988.13735320385</v>
      </c>
      <c r="D12" s="2">
        <f t="shared" si="4"/>
        <v>988.0633428732705</v>
      </c>
      <c r="E12" s="1">
        <v>0.1</v>
      </c>
      <c r="F12" s="1">
        <f t="shared" si="2"/>
        <v>0.741556125</v>
      </c>
      <c r="G12" s="1">
        <f t="shared" si="3"/>
        <v>-0.004747</v>
      </c>
      <c r="H12" s="1" t="str">
        <f t="shared" si="5"/>
        <v>Conc = 100 mg/kg</v>
      </c>
    </row>
    <row r="13" spans="1:8" ht="12.75">
      <c r="A13" s="1">
        <v>10</v>
      </c>
      <c r="B13" s="3">
        <f t="shared" si="0"/>
        <v>1000</v>
      </c>
      <c r="C13" s="2">
        <f t="shared" si="1"/>
        <v>1000.5141911750911</v>
      </c>
      <c r="D13" s="2">
        <f t="shared" si="4"/>
        <v>999.7281079900911</v>
      </c>
      <c r="E13" s="1">
        <v>1</v>
      </c>
      <c r="F13" s="1">
        <f t="shared" si="2"/>
        <v>0.790466805</v>
      </c>
      <c r="G13" s="1">
        <f t="shared" si="3"/>
        <v>-0.00486676</v>
      </c>
      <c r="H13" s="1" t="str">
        <f t="shared" si="5"/>
        <v>Conc = 1000 mg/kg</v>
      </c>
    </row>
    <row r="14" spans="1:8" ht="12.75">
      <c r="A14" s="1">
        <v>20</v>
      </c>
      <c r="B14" s="3">
        <f t="shared" si="0"/>
        <v>1000</v>
      </c>
      <c r="C14" s="2">
        <f t="shared" si="1"/>
        <v>998.9973104798825</v>
      </c>
      <c r="D14" s="2">
        <f t="shared" si="4"/>
        <v>998.2336361398824</v>
      </c>
      <c r="E14" s="1">
        <v>1</v>
      </c>
      <c r="F14" s="1">
        <f t="shared" si="2"/>
        <v>0.7675316400000001</v>
      </c>
      <c r="G14" s="1">
        <f t="shared" si="3"/>
        <v>-0.00434044</v>
      </c>
      <c r="H14" s="1" t="str">
        <f t="shared" si="5"/>
        <v>Conc = 1000 mg/kg</v>
      </c>
    </row>
    <row r="15" spans="1:8" ht="12.75">
      <c r="A15" s="1">
        <v>30</v>
      </c>
      <c r="B15" s="3">
        <f t="shared" si="0"/>
        <v>1000</v>
      </c>
      <c r="C15" s="2">
        <f t="shared" si="1"/>
        <v>996.4272799881576</v>
      </c>
      <c r="D15" s="2">
        <f t="shared" si="4"/>
        <v>995.6782701031576</v>
      </c>
      <c r="E15" s="1">
        <v>1</v>
      </c>
      <c r="F15" s="1">
        <f t="shared" si="2"/>
        <v>0.7526717850000001</v>
      </c>
      <c r="G15" s="1">
        <f t="shared" si="3"/>
        <v>-0.00414504</v>
      </c>
      <c r="H15" s="1" t="str">
        <f t="shared" si="5"/>
        <v>Conc = 1000 mg/kg</v>
      </c>
    </row>
    <row r="16" spans="1:8" ht="12.75">
      <c r="A16" s="1">
        <v>40</v>
      </c>
      <c r="B16" s="3">
        <f t="shared" si="0"/>
        <v>1000</v>
      </c>
      <c r="C16" s="2">
        <f t="shared" si="1"/>
        <v>992.9876809289827</v>
      </c>
      <c r="D16" s="2">
        <f t="shared" si="4"/>
        <v>992.2473186289827</v>
      </c>
      <c r="E16" s="1">
        <v>1</v>
      </c>
      <c r="F16" s="1">
        <f t="shared" si="2"/>
        <v>0.7441597200000001</v>
      </c>
      <c r="G16" s="1">
        <f t="shared" si="3"/>
        <v>-0.004280560000000001</v>
      </c>
      <c r="H16" s="1" t="str">
        <f t="shared" si="5"/>
        <v>Conc = 1000 mg/kg</v>
      </c>
    </row>
    <row r="17" spans="1:8" ht="12.75">
      <c r="A17" s="1">
        <v>50</v>
      </c>
      <c r="B17" s="3">
        <f t="shared" si="0"/>
        <v>1000</v>
      </c>
      <c r="C17" s="2">
        <f t="shared" si="1"/>
        <v>988.8006351382705</v>
      </c>
      <c r="D17" s="2">
        <f t="shared" si="4"/>
        <v>988.0633428732705</v>
      </c>
      <c r="E17" s="1">
        <v>1</v>
      </c>
      <c r="F17" s="1">
        <f t="shared" si="2"/>
        <v>0.741556125</v>
      </c>
      <c r="G17" s="1">
        <f t="shared" si="3"/>
        <v>-0.004747</v>
      </c>
      <c r="H17" s="1" t="str">
        <f t="shared" si="5"/>
        <v>Conc = 1000 mg/kg</v>
      </c>
    </row>
    <row r="18" spans="1:8" ht="12.75">
      <c r="A18" s="1">
        <v>10</v>
      </c>
      <c r="B18" s="3">
        <f t="shared" si="0"/>
        <v>10000</v>
      </c>
      <c r="C18" s="2">
        <f t="shared" si="1"/>
        <v>1007.5271895758372</v>
      </c>
      <c r="D18" s="2">
        <f t="shared" si="4"/>
        <v>999.7281079900911</v>
      </c>
      <c r="E18" s="1">
        <v>10</v>
      </c>
      <c r="F18" s="1">
        <f t="shared" si="2"/>
        <v>0.790466805</v>
      </c>
      <c r="G18" s="1">
        <f t="shared" si="3"/>
        <v>-0.00486676</v>
      </c>
      <c r="H18" s="1" t="str">
        <f t="shared" si="5"/>
        <v>Conc = 10000 mg/kg</v>
      </c>
    </row>
    <row r="19" spans="1:8" ht="12.75">
      <c r="A19" s="1">
        <v>20</v>
      </c>
      <c r="B19" s="3">
        <f t="shared" si="0"/>
        <v>10000</v>
      </c>
      <c r="C19" s="2">
        <f t="shared" si="1"/>
        <v>1005.8200097754094</v>
      </c>
      <c r="D19" s="2">
        <f t="shared" si="4"/>
        <v>998.2336361398824</v>
      </c>
      <c r="E19" s="1">
        <v>10</v>
      </c>
      <c r="F19" s="1">
        <f t="shared" si="2"/>
        <v>0.7675316400000001</v>
      </c>
      <c r="G19" s="1">
        <f t="shared" si="3"/>
        <v>-0.00434044</v>
      </c>
      <c r="H19" s="1" t="str">
        <f t="shared" si="5"/>
        <v>Conc = 10000 mg/kg</v>
      </c>
    </row>
    <row r="20" spans="1:8" ht="12.75">
      <c r="A20" s="1">
        <v>30</v>
      </c>
      <c r="B20" s="3">
        <f t="shared" si="0"/>
        <v>10000</v>
      </c>
      <c r="C20" s="2">
        <f t="shared" si="1"/>
        <v>1003.1222242792326</v>
      </c>
      <c r="D20" s="2">
        <f t="shared" si="4"/>
        <v>995.6782701031576</v>
      </c>
      <c r="E20" s="1">
        <v>10</v>
      </c>
      <c r="F20" s="1">
        <f t="shared" si="2"/>
        <v>0.7526717850000001</v>
      </c>
      <c r="G20" s="1">
        <f t="shared" si="3"/>
        <v>-0.00414504</v>
      </c>
      <c r="H20" s="1" t="str">
        <f t="shared" si="5"/>
        <v>Conc = 10000 mg/kg</v>
      </c>
    </row>
    <row r="21" spans="1:8" ht="12.75">
      <c r="A21" s="1">
        <v>40</v>
      </c>
      <c r="B21" s="3">
        <f t="shared" si="0"/>
        <v>10000</v>
      </c>
      <c r="C21" s="2">
        <f t="shared" si="1"/>
        <v>999.6018666363726</v>
      </c>
      <c r="D21" s="2">
        <f t="shared" si="4"/>
        <v>992.2473186289827</v>
      </c>
      <c r="E21" s="1">
        <v>10</v>
      </c>
      <c r="F21" s="1">
        <f t="shared" si="2"/>
        <v>0.7441597200000001</v>
      </c>
      <c r="G21" s="1">
        <f t="shared" si="3"/>
        <v>-0.004280560000000001</v>
      </c>
      <c r="H21" s="1" t="str">
        <f t="shared" si="5"/>
        <v>Conc = 10000 mg/kg</v>
      </c>
    </row>
    <row r="22" spans="1:8" ht="12.75">
      <c r="A22" s="1">
        <v>50</v>
      </c>
      <c r="B22" s="3">
        <f t="shared" si="0"/>
        <v>10000</v>
      </c>
      <c r="C22" s="2">
        <f t="shared" si="1"/>
        <v>995.3771048027422</v>
      </c>
      <c r="D22" s="2">
        <f t="shared" si="4"/>
        <v>988.0633428732705</v>
      </c>
      <c r="E22" s="1">
        <v>10</v>
      </c>
      <c r="F22" s="1">
        <f t="shared" si="2"/>
        <v>0.741556125</v>
      </c>
      <c r="G22" s="1">
        <f t="shared" si="3"/>
        <v>-0.004747</v>
      </c>
      <c r="H22" s="1" t="str">
        <f t="shared" si="5"/>
        <v>Conc = 10000 mg/kg</v>
      </c>
    </row>
    <row r="23" spans="1:8" ht="12.75">
      <c r="A23" s="1">
        <v>10</v>
      </c>
      <c r="B23" s="3">
        <f t="shared" si="0"/>
        <v>100000</v>
      </c>
      <c r="C23" s="2">
        <f t="shared" si="1"/>
        <v>1078.739428490091</v>
      </c>
      <c r="D23" s="2">
        <f t="shared" si="4"/>
        <v>999.7281079900911</v>
      </c>
      <c r="E23" s="1">
        <v>100</v>
      </c>
      <c r="F23" s="1">
        <f t="shared" si="2"/>
        <v>0.790466805</v>
      </c>
      <c r="G23" s="1">
        <f t="shared" si="3"/>
        <v>-0.00486676</v>
      </c>
      <c r="H23" s="1" t="str">
        <f t="shared" si="5"/>
        <v>Conc = 100000 mg/kg</v>
      </c>
    </row>
    <row r="24" spans="1:8" ht="12.75">
      <c r="A24" s="1">
        <v>20</v>
      </c>
      <c r="B24" s="3">
        <f t="shared" si="0"/>
        <v>100000</v>
      </c>
      <c r="C24" s="2">
        <f t="shared" si="1"/>
        <v>1075.4777601398825</v>
      </c>
      <c r="D24" s="2">
        <f t="shared" si="4"/>
        <v>998.2336361398824</v>
      </c>
      <c r="E24" s="1">
        <v>100</v>
      </c>
      <c r="F24" s="1">
        <f t="shared" si="2"/>
        <v>0.7675316400000001</v>
      </c>
      <c r="G24" s="1">
        <f t="shared" si="3"/>
        <v>-0.00434044</v>
      </c>
      <c r="H24" s="1" t="str">
        <f t="shared" si="5"/>
        <v>Conc = 100000 mg/kg</v>
      </c>
    </row>
    <row r="25" spans="1:8" ht="12.75">
      <c r="A25" s="1">
        <v>30</v>
      </c>
      <c r="B25" s="3">
        <f t="shared" si="0"/>
        <v>100000</v>
      </c>
      <c r="C25" s="2">
        <f t="shared" si="1"/>
        <v>1071.6318086031577</v>
      </c>
      <c r="D25" s="2">
        <f t="shared" si="4"/>
        <v>995.6782701031576</v>
      </c>
      <c r="E25" s="1">
        <v>100</v>
      </c>
      <c r="F25" s="1">
        <f t="shared" si="2"/>
        <v>0.7526717850000001</v>
      </c>
      <c r="G25" s="1">
        <f t="shared" si="3"/>
        <v>-0.00414504</v>
      </c>
      <c r="H25" s="1" t="str">
        <f t="shared" si="5"/>
        <v>Conc = 100000 mg/kg</v>
      </c>
    </row>
    <row r="26" spans="1:8" ht="12.75">
      <c r="A26" s="1">
        <v>40</v>
      </c>
      <c r="B26" s="3">
        <f t="shared" si="0"/>
        <v>100000</v>
      </c>
      <c r="C26" s="2">
        <f t="shared" si="1"/>
        <v>1067.214130628983</v>
      </c>
      <c r="D26" s="2">
        <f t="shared" si="4"/>
        <v>992.2473186289827</v>
      </c>
      <c r="E26" s="1">
        <v>100</v>
      </c>
      <c r="F26" s="1">
        <f t="shared" si="2"/>
        <v>0.7441597200000001</v>
      </c>
      <c r="G26" s="1">
        <f t="shared" si="3"/>
        <v>-0.004280560000000001</v>
      </c>
      <c r="H26" s="1" t="str">
        <f t="shared" si="5"/>
        <v>Conc = 100000 mg/kg</v>
      </c>
    </row>
    <row r="27" spans="1:8" ht="12.75">
      <c r="A27" s="1">
        <v>50</v>
      </c>
      <c r="B27" s="3">
        <f t="shared" si="0"/>
        <v>100000</v>
      </c>
      <c r="C27" s="2">
        <f t="shared" si="1"/>
        <v>1062.3033553732705</v>
      </c>
      <c r="D27" s="2">
        <f t="shared" si="4"/>
        <v>988.0633428732705</v>
      </c>
      <c r="E27" s="1">
        <v>100</v>
      </c>
      <c r="F27" s="1">
        <f t="shared" si="2"/>
        <v>0.741556125</v>
      </c>
      <c r="G27" s="1">
        <f t="shared" si="3"/>
        <v>-0.004747</v>
      </c>
      <c r="H27" s="1" t="str">
        <f t="shared" si="5"/>
        <v>Conc = 100000 mg/kg</v>
      </c>
    </row>
    <row r="29" spans="1:8" ht="12.75">
      <c r="A29" s="1">
        <v>10</v>
      </c>
      <c r="B29" s="3">
        <f>E29*1000</f>
        <v>0</v>
      </c>
      <c r="C29" s="2">
        <f>D29+F29*E29+G29*E29^(3/2)+0.00048314*E29^2</f>
        <v>999.7281079900911</v>
      </c>
      <c r="D29" s="2">
        <f>1000*(1-(A29+288.9414)/(508929.2*(A29+68.12963))*(A29-3.9863)^2)</f>
        <v>999.7281079900911</v>
      </c>
      <c r="E29" s="1">
        <v>0</v>
      </c>
      <c r="F29" s="1">
        <f>0.824493-0.0040899*A29+0.000076438*A29^2-0.00000082467*A29^3+0.0000000053675*A29^4</f>
        <v>0.790466805</v>
      </c>
      <c r="G29" s="1">
        <f>-0.005724+0.00010227*A29-0.0000016546*A29^2</f>
        <v>-0.00486676</v>
      </c>
      <c r="H29" s="1" t="str">
        <f>CONCATENATE("Temp = ",TEXT(A29,"0")," Deg. C")</f>
        <v>Temp = 10 Deg. C</v>
      </c>
    </row>
    <row r="30" spans="1:8" ht="12.75">
      <c r="A30" s="1">
        <v>10</v>
      </c>
      <c r="B30" s="3">
        <f>E30*1000</f>
        <v>100</v>
      </c>
      <c r="C30" s="2">
        <f>D30+F30*E30+G30*E30^(3/2)+0.00048314*E30^2</f>
        <v>999.8070056015268</v>
      </c>
      <c r="D30" s="2">
        <f>1000*(1-(A30+288.9414)/(508929.2*(A30+68.12963))*(A30-3.9863)^2)</f>
        <v>999.7281079900911</v>
      </c>
      <c r="E30" s="1">
        <v>0.1</v>
      </c>
      <c r="F30" s="1">
        <f>0.824493-0.0040899*A30+0.000076438*A30^2-0.00000082467*A30^3+0.0000000053675*A30^4</f>
        <v>0.790466805</v>
      </c>
      <c r="G30" s="1">
        <f>-0.005724+0.00010227*A30-0.0000016546*A30^2</f>
        <v>-0.00486676</v>
      </c>
      <c r="H30" s="1" t="str">
        <f aca="true" t="shared" si="6" ref="H30:H48">CONCATENATE("Temp = ",TEXT(A30,"0")," Deg. C")</f>
        <v>Temp = 10 Deg. C</v>
      </c>
    </row>
    <row r="31" spans="1:8" ht="12.75">
      <c r="A31" s="1">
        <v>10</v>
      </c>
      <c r="B31" s="3">
        <f>E31*1000</f>
        <v>1000</v>
      </c>
      <c r="C31" s="2">
        <f>D31+F31*E31+G31*E31^(3/2)+0.00048314*E31^2</f>
        <v>1000.5141911750911</v>
      </c>
      <c r="D31" s="2">
        <f>1000*(1-(A31+288.9414)/(508929.2*(A31+68.12963))*(A31-3.9863)^2)</f>
        <v>999.7281079900911</v>
      </c>
      <c r="E31" s="1">
        <v>1</v>
      </c>
      <c r="F31" s="1">
        <f>0.824493-0.0040899*A31+0.000076438*A31^2-0.00000082467*A31^3+0.0000000053675*A31^4</f>
        <v>0.790466805</v>
      </c>
      <c r="G31" s="1">
        <f>-0.005724+0.00010227*A31-0.0000016546*A31^2</f>
        <v>-0.00486676</v>
      </c>
      <c r="H31" s="1" t="str">
        <f t="shared" si="6"/>
        <v>Temp = 10 Deg. C</v>
      </c>
    </row>
    <row r="32" spans="1:8" ht="12.75">
      <c r="A32" s="1">
        <v>10</v>
      </c>
      <c r="B32" s="3">
        <f>E32*1000</f>
        <v>10000</v>
      </c>
      <c r="C32" s="2">
        <f>D32+F32*E32+G32*E32^(3/2)+0.00048314*E32^2</f>
        <v>1007.5271895758372</v>
      </c>
      <c r="D32" s="2">
        <f>1000*(1-(A32+288.9414)/(508929.2*(A32+68.12963))*(A32-3.9863)^2)</f>
        <v>999.7281079900911</v>
      </c>
      <c r="E32" s="1">
        <v>10</v>
      </c>
      <c r="F32" s="1">
        <f>0.824493-0.0040899*A32+0.000076438*A32^2-0.00000082467*A32^3+0.0000000053675*A32^4</f>
        <v>0.790466805</v>
      </c>
      <c r="G32" s="1">
        <f>-0.005724+0.00010227*A32-0.0000016546*A32^2</f>
        <v>-0.00486676</v>
      </c>
      <c r="H32" s="1" t="str">
        <f t="shared" si="6"/>
        <v>Temp = 10 Deg. C</v>
      </c>
    </row>
    <row r="33" spans="1:8" ht="12.75">
      <c r="A33" s="1">
        <v>10</v>
      </c>
      <c r="B33" s="3">
        <f>E33*1000</f>
        <v>100000</v>
      </c>
      <c r="C33" s="2">
        <f>D33+F33*E33+G33*E33^(3/2)+0.00048314*E33^2</f>
        <v>1078.739428490091</v>
      </c>
      <c r="D33" s="2">
        <f>1000*(1-(A33+288.9414)/(508929.2*(A33+68.12963))*(A33-3.9863)^2)</f>
        <v>999.7281079900911</v>
      </c>
      <c r="E33" s="1">
        <v>100</v>
      </c>
      <c r="F33" s="1">
        <f>0.824493-0.0040899*A33+0.000076438*A33^2-0.00000082467*A33^3+0.0000000053675*A33^4</f>
        <v>0.790466805</v>
      </c>
      <c r="G33" s="1">
        <f>-0.005724+0.00010227*A33-0.0000016546*A33^2</f>
        <v>-0.00486676</v>
      </c>
      <c r="H33" s="1" t="str">
        <f t="shared" si="6"/>
        <v>Temp = 10 Deg. C</v>
      </c>
    </row>
    <row r="34" spans="1:8" ht="12.75">
      <c r="A34" s="1">
        <v>20</v>
      </c>
      <c r="B34" s="3">
        <f>E34*1000</f>
        <v>0</v>
      </c>
      <c r="C34" s="2">
        <f>D34+F34*E34+G34*E34^(3/2)+0.00048314*E34^2</f>
        <v>998.2336361398824</v>
      </c>
      <c r="D34" s="2">
        <f>1000*(1-(A34+288.9414)/(508929.2*(A34+68.12963))*(A34-3.9863)^2)</f>
        <v>998.2336361398824</v>
      </c>
      <c r="E34" s="1">
        <v>0</v>
      </c>
      <c r="F34" s="1">
        <f>0.824493-0.0040899*A34+0.000076438*A34^2-0.00000082467*A34^3+0.0000000053675*A34^4</f>
        <v>0.7675316400000001</v>
      </c>
      <c r="G34" s="1">
        <f>-0.005724+0.00010227*A34-0.0000016546*A34^2</f>
        <v>-0.00434044</v>
      </c>
      <c r="H34" s="1" t="str">
        <f t="shared" si="6"/>
        <v>Temp = 20 Deg. C</v>
      </c>
    </row>
    <row r="35" spans="1:8" ht="12.75">
      <c r="A35" s="1">
        <v>20</v>
      </c>
      <c r="B35" s="3">
        <f>E35*1000</f>
        <v>100</v>
      </c>
      <c r="C35" s="2">
        <f>D35+F35*E35+G35*E35^(3/2)+0.00048314*E35^2</f>
        <v>998.310256878518</v>
      </c>
      <c r="D35" s="2">
        <f>1000*(1-(A35+288.9414)/(508929.2*(A35+68.12963))*(A35-3.9863)^2)</f>
        <v>998.2336361398824</v>
      </c>
      <c r="E35" s="1">
        <v>0.1</v>
      </c>
      <c r="F35" s="1">
        <f>0.824493-0.0040899*A35+0.000076438*A35^2-0.00000082467*A35^3+0.0000000053675*A35^4</f>
        <v>0.7675316400000001</v>
      </c>
      <c r="G35" s="1">
        <f>-0.005724+0.00010227*A35-0.0000016546*A35^2</f>
        <v>-0.00434044</v>
      </c>
      <c r="H35" s="1" t="str">
        <f t="shared" si="6"/>
        <v>Temp = 20 Deg. C</v>
      </c>
    </row>
    <row r="36" spans="1:8" ht="12.75">
      <c r="A36" s="1">
        <v>20</v>
      </c>
      <c r="B36" s="3">
        <f>E36*1000</f>
        <v>1000</v>
      </c>
      <c r="C36" s="2">
        <f>D36+F36*E36+G36*E36^(3/2)+0.00048314*E36^2</f>
        <v>998.9973104798825</v>
      </c>
      <c r="D36" s="2">
        <f>1000*(1-(A36+288.9414)/(508929.2*(A36+68.12963))*(A36-3.9863)^2)</f>
        <v>998.2336361398824</v>
      </c>
      <c r="E36" s="1">
        <v>1</v>
      </c>
      <c r="F36" s="1">
        <f>0.824493-0.0040899*A36+0.000076438*A36^2-0.00000082467*A36^3+0.0000000053675*A36^4</f>
        <v>0.7675316400000001</v>
      </c>
      <c r="G36" s="1">
        <f>-0.005724+0.00010227*A36-0.0000016546*A36^2</f>
        <v>-0.00434044</v>
      </c>
      <c r="H36" s="1" t="str">
        <f t="shared" si="6"/>
        <v>Temp = 20 Deg. C</v>
      </c>
    </row>
    <row r="37" spans="1:8" ht="12.75">
      <c r="A37" s="1">
        <v>20</v>
      </c>
      <c r="B37" s="3">
        <f>E37*1000</f>
        <v>10000</v>
      </c>
      <c r="C37" s="2">
        <f>D37+F37*E37+G37*E37^(3/2)+0.00048314*E37^2</f>
        <v>1005.8200097754094</v>
      </c>
      <c r="D37" s="2">
        <f>1000*(1-(A37+288.9414)/(508929.2*(A37+68.12963))*(A37-3.9863)^2)</f>
        <v>998.2336361398824</v>
      </c>
      <c r="E37" s="1">
        <v>10</v>
      </c>
      <c r="F37" s="1">
        <f>0.824493-0.0040899*A37+0.000076438*A37^2-0.00000082467*A37^3+0.0000000053675*A37^4</f>
        <v>0.7675316400000001</v>
      </c>
      <c r="G37" s="1">
        <f>-0.005724+0.00010227*A37-0.0000016546*A37^2</f>
        <v>-0.00434044</v>
      </c>
      <c r="H37" s="1" t="str">
        <f t="shared" si="6"/>
        <v>Temp = 20 Deg. C</v>
      </c>
    </row>
    <row r="38" spans="1:8" ht="12.75">
      <c r="A38" s="1">
        <v>20</v>
      </c>
      <c r="B38" s="3">
        <f>E38*1000</f>
        <v>100000</v>
      </c>
      <c r="C38" s="2">
        <f>D38+F38*E38+G38*E38^(3/2)+0.00048314*E38^2</f>
        <v>1075.4777601398825</v>
      </c>
      <c r="D38" s="2">
        <f>1000*(1-(A38+288.9414)/(508929.2*(A38+68.12963))*(A38-3.9863)^2)</f>
        <v>998.2336361398824</v>
      </c>
      <c r="E38" s="1">
        <v>100</v>
      </c>
      <c r="F38" s="1">
        <f>0.824493-0.0040899*A38+0.000076438*A38^2-0.00000082467*A38^3+0.0000000053675*A38^4</f>
        <v>0.7675316400000001</v>
      </c>
      <c r="G38" s="1">
        <f>-0.005724+0.00010227*A38-0.0000016546*A38^2</f>
        <v>-0.00434044</v>
      </c>
      <c r="H38" s="1" t="str">
        <f t="shared" si="6"/>
        <v>Temp = 20 Deg. C</v>
      </c>
    </row>
    <row r="39" spans="1:8" ht="12.75">
      <c r="A39" s="1">
        <v>30</v>
      </c>
      <c r="B39" s="3">
        <f>E39*1000</f>
        <v>0</v>
      </c>
      <c r="C39" s="2">
        <f>D39+F39*E39+G39*E39^(3/2)+0.00048314*E39^2</f>
        <v>995.6782701031576</v>
      </c>
      <c r="D39" s="2">
        <f>1000*(1-(A39+288.9414)/(508929.2*(A39+68.12963))*(A39-3.9863)^2)</f>
        <v>995.6782701031576</v>
      </c>
      <c r="E39" s="1">
        <v>0</v>
      </c>
      <c r="F39" s="1">
        <f>0.824493-0.0040899*A39+0.000076438*A39^2-0.00000082467*A39^3+0.0000000053675*A39^4</f>
        <v>0.7526717850000001</v>
      </c>
      <c r="G39" s="1">
        <f>-0.005724+0.00010227*A39-0.0000016546*A39^2</f>
        <v>-0.00414504</v>
      </c>
      <c r="H39" s="1" t="str">
        <f t="shared" si="6"/>
        <v>Temp = 30 Deg. C</v>
      </c>
    </row>
    <row r="40" spans="1:8" ht="12.75">
      <c r="A40" s="1">
        <v>30</v>
      </c>
      <c r="B40" s="3">
        <f>E40*1000</f>
        <v>100</v>
      </c>
      <c r="C40" s="2">
        <f>D40+F40*E40+G40*E40^(3/2)+0.00048314*E40^2</f>
        <v>995.7534110353837</v>
      </c>
      <c r="D40" s="2">
        <f>1000*(1-(A40+288.9414)/(508929.2*(A40+68.12963))*(A40-3.9863)^2)</f>
        <v>995.6782701031576</v>
      </c>
      <c r="E40" s="1">
        <v>0.1</v>
      </c>
      <c r="F40" s="1">
        <f>0.824493-0.0040899*A40+0.000076438*A40^2-0.00000082467*A40^3+0.0000000053675*A40^4</f>
        <v>0.7526717850000001</v>
      </c>
      <c r="G40" s="1">
        <f>-0.005724+0.00010227*A40-0.0000016546*A40^2</f>
        <v>-0.00414504</v>
      </c>
      <c r="H40" s="1" t="str">
        <f t="shared" si="6"/>
        <v>Temp = 30 Deg. C</v>
      </c>
    </row>
    <row r="41" spans="1:8" ht="12.75">
      <c r="A41" s="1">
        <v>30</v>
      </c>
      <c r="B41" s="3">
        <f>E41*1000</f>
        <v>1000</v>
      </c>
      <c r="C41" s="2">
        <f>D41+F41*E41+G41*E41^(3/2)+0.00048314*E41^2</f>
        <v>996.4272799881576</v>
      </c>
      <c r="D41" s="2">
        <f>1000*(1-(A41+288.9414)/(508929.2*(A41+68.12963))*(A41-3.9863)^2)</f>
        <v>995.6782701031576</v>
      </c>
      <c r="E41" s="1">
        <v>1</v>
      </c>
      <c r="F41" s="1">
        <f>0.824493-0.0040899*A41+0.000076438*A41^2-0.00000082467*A41^3+0.0000000053675*A41^4</f>
        <v>0.7526717850000001</v>
      </c>
      <c r="G41" s="1">
        <f>-0.005724+0.00010227*A41-0.0000016546*A41^2</f>
        <v>-0.00414504</v>
      </c>
      <c r="H41" s="1" t="str">
        <f t="shared" si="6"/>
        <v>Temp = 30 Deg. C</v>
      </c>
    </row>
    <row r="42" spans="1:8" ht="12.75">
      <c r="A42" s="1">
        <v>30</v>
      </c>
      <c r="B42" s="3">
        <f>E42*1000</f>
        <v>10000</v>
      </c>
      <c r="C42" s="2">
        <f>D42+F42*E42+G42*E42^(3/2)+0.00048314*E42^2</f>
        <v>1003.1222242792326</v>
      </c>
      <c r="D42" s="2">
        <f>1000*(1-(A42+288.9414)/(508929.2*(A42+68.12963))*(A42-3.9863)^2)</f>
        <v>995.6782701031576</v>
      </c>
      <c r="E42" s="1">
        <v>10</v>
      </c>
      <c r="F42" s="1">
        <f>0.824493-0.0040899*A42+0.000076438*A42^2-0.00000082467*A42^3+0.0000000053675*A42^4</f>
        <v>0.7526717850000001</v>
      </c>
      <c r="G42" s="1">
        <f>-0.005724+0.00010227*A42-0.0000016546*A42^2</f>
        <v>-0.00414504</v>
      </c>
      <c r="H42" s="1" t="str">
        <f t="shared" si="6"/>
        <v>Temp = 30 Deg. C</v>
      </c>
    </row>
    <row r="43" spans="1:8" ht="12.75">
      <c r="A43" s="1">
        <v>30</v>
      </c>
      <c r="B43" s="3">
        <f aca="true" t="shared" si="7" ref="B43:B48">E43*1000</f>
        <v>100000</v>
      </c>
      <c r="C43" s="2">
        <f aca="true" t="shared" si="8" ref="C43:C48">D43+F43*E43+G43*E43^(3/2)+0.00048314*E43^2</f>
        <v>1071.6318086031577</v>
      </c>
      <c r="D43" s="2">
        <f>1000*(1-(A43+288.9414)/(508929.2*(A43+68.12963))*(A43-3.9863)^2)</f>
        <v>995.6782701031576</v>
      </c>
      <c r="E43" s="1">
        <v>100</v>
      </c>
      <c r="F43" s="1">
        <f aca="true" t="shared" si="9" ref="F43:F48">0.824493-0.0040899*A43+0.000076438*A43^2-0.00000082467*A43^3+0.0000000053675*A43^4</f>
        <v>0.7526717850000001</v>
      </c>
      <c r="G43" s="1">
        <f aca="true" t="shared" si="10" ref="G43:G48">-0.005724+0.00010227*A43-0.0000016546*A43^2</f>
        <v>-0.00414504</v>
      </c>
      <c r="H43" s="1" t="str">
        <f t="shared" si="6"/>
        <v>Temp = 30 Deg. C</v>
      </c>
    </row>
    <row r="44" spans="1:8" ht="12.75">
      <c r="A44" s="1">
        <v>40</v>
      </c>
      <c r="B44" s="3">
        <f t="shared" si="7"/>
        <v>0</v>
      </c>
      <c r="C44" s="2">
        <f t="shared" si="8"/>
        <v>992.2473186289827</v>
      </c>
      <c r="D44" s="2">
        <f>1000*(1-(A44+288.9414)/(508929.2*(A44+68.12963))*(A44-3.9863)^2)</f>
        <v>992.2473186289827</v>
      </c>
      <c r="E44" s="1">
        <v>0</v>
      </c>
      <c r="F44" s="1">
        <f t="shared" si="9"/>
        <v>0.7441597200000001</v>
      </c>
      <c r="G44" s="1">
        <f t="shared" si="10"/>
        <v>-0.004280560000000001</v>
      </c>
      <c r="H44" s="1" t="str">
        <f t="shared" si="6"/>
        <v>Temp = 40 Deg. C</v>
      </c>
    </row>
    <row r="45" spans="1:8" ht="12.75">
      <c r="A45" s="1">
        <v>40</v>
      </c>
      <c r="B45" s="3">
        <f t="shared" si="7"/>
        <v>100</v>
      </c>
      <c r="C45" s="2">
        <f t="shared" si="8"/>
        <v>992.3216040691901</v>
      </c>
      <c r="D45" s="2">
        <f>1000*(1-(A45+288.9414)/(508929.2*(A45+68.12963))*(A45-3.9863)^2)</f>
        <v>992.2473186289827</v>
      </c>
      <c r="E45" s="1">
        <v>0.1</v>
      </c>
      <c r="F45" s="1">
        <f t="shared" si="9"/>
        <v>0.7441597200000001</v>
      </c>
      <c r="G45" s="1">
        <f t="shared" si="10"/>
        <v>-0.004280560000000001</v>
      </c>
      <c r="H45" s="1" t="str">
        <f t="shared" si="6"/>
        <v>Temp = 40 Deg. C</v>
      </c>
    </row>
    <row r="46" spans="1:8" ht="12.75">
      <c r="A46" s="1">
        <v>40</v>
      </c>
      <c r="B46" s="3">
        <f t="shared" si="7"/>
        <v>1000</v>
      </c>
      <c r="C46" s="2">
        <f t="shared" si="8"/>
        <v>992.9876809289827</v>
      </c>
      <c r="D46" s="2">
        <f>1000*(1-(A46+288.9414)/(508929.2*(A46+68.12963))*(A46-3.9863)^2)</f>
        <v>992.2473186289827</v>
      </c>
      <c r="E46" s="1">
        <v>1</v>
      </c>
      <c r="F46" s="1">
        <f t="shared" si="9"/>
        <v>0.7441597200000001</v>
      </c>
      <c r="G46" s="1">
        <f t="shared" si="10"/>
        <v>-0.004280560000000001</v>
      </c>
      <c r="H46" s="1" t="str">
        <f t="shared" si="6"/>
        <v>Temp = 40 Deg. C</v>
      </c>
    </row>
    <row r="47" spans="1:8" ht="12.75">
      <c r="A47" s="1">
        <v>40</v>
      </c>
      <c r="B47" s="3">
        <f t="shared" si="7"/>
        <v>10000</v>
      </c>
      <c r="C47" s="2">
        <f t="shared" si="8"/>
        <v>999.6018666363726</v>
      </c>
      <c r="D47" s="2">
        <f>1000*(1-(A47+288.9414)/(508929.2*(A47+68.12963))*(A47-3.9863)^2)</f>
        <v>992.2473186289827</v>
      </c>
      <c r="E47" s="1">
        <v>10</v>
      </c>
      <c r="F47" s="1">
        <f t="shared" si="9"/>
        <v>0.7441597200000001</v>
      </c>
      <c r="G47" s="1">
        <f t="shared" si="10"/>
        <v>-0.004280560000000001</v>
      </c>
      <c r="H47" s="1" t="str">
        <f t="shared" si="6"/>
        <v>Temp = 40 Deg. C</v>
      </c>
    </row>
    <row r="48" spans="1:8" ht="12.75">
      <c r="A48" s="1">
        <v>40</v>
      </c>
      <c r="B48" s="3">
        <f t="shared" si="7"/>
        <v>100000</v>
      </c>
      <c r="C48" s="2">
        <f t="shared" si="8"/>
        <v>1067.214130628983</v>
      </c>
      <c r="D48" s="2">
        <f>1000*(1-(A48+288.9414)/(508929.2*(A48+68.12963))*(A48-3.9863)^2)</f>
        <v>992.2473186289827</v>
      </c>
      <c r="E48" s="1">
        <v>100</v>
      </c>
      <c r="F48" s="1">
        <f t="shared" si="9"/>
        <v>0.7441597200000001</v>
      </c>
      <c r="G48" s="1">
        <f t="shared" si="10"/>
        <v>-0.004280560000000001</v>
      </c>
      <c r="H48" s="1" t="str">
        <f t="shared" si="6"/>
        <v>Temp = 40 Deg. C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Earthward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Ward</dc:creator>
  <cp:keywords/>
  <dc:description/>
  <cp:lastModifiedBy>David Ward</cp:lastModifiedBy>
  <dcterms:created xsi:type="dcterms:W3CDTF">2002-01-18T11:39:20Z</dcterms:created>
  <dcterms:modified xsi:type="dcterms:W3CDTF">2002-01-18T16:46:24Z</dcterms:modified>
  <cp:category/>
  <cp:version/>
  <cp:contentType/>
  <cp:contentStatus/>
</cp:coreProperties>
</file>